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4615" windowHeight="12210"/>
  </bookViews>
  <sheets>
    <sheet name="세입세출예산서" sheetId="8" r:id="rId1"/>
  </sheets>
  <calcPr calcId="124519"/>
</workbook>
</file>

<file path=xl/calcChain.xml><?xml version="1.0" encoding="utf-8"?>
<calcChain xmlns="http://schemas.openxmlformats.org/spreadsheetml/2006/main">
  <c r="D8" i="8"/>
  <c r="L8"/>
  <c r="D9"/>
  <c r="N15"/>
  <c r="N16"/>
  <c r="L9"/>
  <c r="K18"/>
  <c r="L18"/>
  <c r="L19"/>
  <c r="I19"/>
  <c r="I17" s="1"/>
  <c r="I8" s="1"/>
  <c r="I13"/>
  <c r="E12"/>
  <c r="F12" s="1"/>
  <c r="D10"/>
  <c r="D11"/>
  <c r="D17"/>
  <c r="C17"/>
  <c r="E17" s="1"/>
  <c r="F17" s="1"/>
  <c r="C9"/>
  <c r="C10"/>
  <c r="C11"/>
  <c r="J23"/>
  <c r="M23" s="1"/>
  <c r="J22"/>
  <c r="M22" s="1"/>
  <c r="N22" s="1"/>
  <c r="J21"/>
  <c r="M21" s="1"/>
  <c r="N21" s="1"/>
  <c r="J20"/>
  <c r="M20" s="1"/>
  <c r="N20" s="1"/>
  <c r="E20"/>
  <c r="J19"/>
  <c r="M19" s="1"/>
  <c r="N19" s="1"/>
  <c r="E19"/>
  <c r="F19" s="1"/>
  <c r="J18"/>
  <c r="M18" s="1"/>
  <c r="N18" s="1"/>
  <c r="E18"/>
  <c r="F18" s="1"/>
  <c r="L17"/>
  <c r="K17"/>
  <c r="J16"/>
  <c r="M16" s="1"/>
  <c r="F16"/>
  <c r="E16"/>
  <c r="J15"/>
  <c r="M15" s="1"/>
  <c r="E15"/>
  <c r="F15" s="1"/>
  <c r="E14"/>
  <c r="F14" s="1"/>
  <c r="J14"/>
  <c r="M14" s="1"/>
  <c r="N14" s="1"/>
  <c r="D13"/>
  <c r="C13"/>
  <c r="C8" s="1"/>
  <c r="L13"/>
  <c r="K13"/>
  <c r="J12"/>
  <c r="M12" s="1"/>
  <c r="N12" s="1"/>
  <c r="F11"/>
  <c r="E11"/>
  <c r="J11"/>
  <c r="M11" s="1"/>
  <c r="N11" s="1"/>
  <c r="J10"/>
  <c r="M10" s="1"/>
  <c r="N10" s="1"/>
  <c r="E10"/>
  <c r="F10" s="1"/>
  <c r="K9"/>
  <c r="I9"/>
  <c r="E9"/>
  <c r="F9" s="1"/>
  <c r="J17" l="1"/>
  <c r="M17" s="1"/>
  <c r="N17" s="1"/>
  <c r="J9"/>
  <c r="M9" s="1"/>
  <c r="N9" s="1"/>
  <c r="K8"/>
  <c r="J13"/>
  <c r="E13"/>
  <c r="F13" s="1"/>
  <c r="E8"/>
  <c r="F8" s="1"/>
  <c r="M13" l="1"/>
  <c r="N13" s="1"/>
  <c r="J8"/>
  <c r="M8" s="1"/>
  <c r="N8" s="1"/>
</calcChain>
</file>

<file path=xl/comments1.xml><?xml version="1.0" encoding="utf-8"?>
<comments xmlns="http://schemas.openxmlformats.org/spreadsheetml/2006/main">
  <authors>
    <author>user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일반운영비</t>
        </r>
        <r>
          <rPr>
            <sz val="9"/>
            <color indexed="81"/>
            <rFont val="Tahoma"/>
            <family val="2"/>
          </rPr>
          <t>+4</t>
        </r>
        <r>
          <rPr>
            <sz val="9"/>
            <color indexed="81"/>
            <rFont val="돋움"/>
            <family val="3"/>
            <charset val="129"/>
          </rPr>
          <t>종</t>
        </r>
        <r>
          <rPr>
            <sz val="9"/>
            <color indexed="81"/>
            <rFont val="Tahoma"/>
            <family val="2"/>
          </rPr>
          <t>+7</t>
        </r>
        <r>
          <rPr>
            <sz val="9"/>
            <color indexed="81"/>
            <rFont val="돋움"/>
            <family val="3"/>
            <charset val="129"/>
          </rPr>
          <t xml:space="preserve">종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 xml:space="preserve">user
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</t>
        </r>
        <r>
          <rPr>
            <sz val="9"/>
            <color indexed="81"/>
            <rFont val="돋움"/>
            <family val="3"/>
            <charset val="129"/>
          </rPr>
          <t>년은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사업비에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속했던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복리후생비와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교육비포함시킴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기타운영비항목으로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운영비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재활교육</t>
        </r>
        <r>
          <rPr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돋움"/>
            <family val="3"/>
            <charset val="129"/>
          </rPr>
          <t>운송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수수료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영업활동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생산용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재료구매비</t>
        </r>
      </text>
    </comment>
  </commentList>
</comments>
</file>

<file path=xl/sharedStrings.xml><?xml version="1.0" encoding="utf-8"?>
<sst xmlns="http://schemas.openxmlformats.org/spreadsheetml/2006/main" count="52" uniqueCount="39">
  <si>
    <t>(단위:천원)</t>
  </si>
  <si>
    <t>항목</t>
  </si>
  <si>
    <t>증감</t>
  </si>
  <si>
    <t>금액</t>
  </si>
  <si>
    <t>(%)</t>
  </si>
  <si>
    <t>계</t>
  </si>
  <si>
    <t>보조금</t>
  </si>
  <si>
    <t>자부담</t>
  </si>
  <si>
    <t>총계</t>
  </si>
  <si>
    <t>소계</t>
    <phoneticPr fontId="2" type="noConversion"/>
  </si>
  <si>
    <t>사무비</t>
  </si>
  <si>
    <t>소계</t>
  </si>
  <si>
    <t>운영비보조금</t>
  </si>
  <si>
    <t>인건비</t>
  </si>
  <si>
    <t>업무추진비</t>
  </si>
  <si>
    <t>기타보조금</t>
  </si>
  <si>
    <t>운영비</t>
  </si>
  <si>
    <t>보조금이월금</t>
    <phoneticPr fontId="2" type="noConversion"/>
  </si>
  <si>
    <t>시설비</t>
  </si>
  <si>
    <t>후원금</t>
  </si>
  <si>
    <t>사업수입</t>
  </si>
  <si>
    <t>자산취득비</t>
  </si>
  <si>
    <t>법인전입금</t>
  </si>
  <si>
    <t>시설장비유지비</t>
  </si>
  <si>
    <t>이월금</t>
  </si>
  <si>
    <t>사업비</t>
  </si>
  <si>
    <t>잡수입</t>
    <phoneticPr fontId="2" type="noConversion"/>
  </si>
  <si>
    <t>과년도수입</t>
    <phoneticPr fontId="2" type="noConversion"/>
  </si>
  <si>
    <t>수익운영비</t>
    <phoneticPr fontId="2" type="noConversion"/>
  </si>
  <si>
    <t>차입금</t>
    <phoneticPr fontId="2" type="noConversion"/>
  </si>
  <si>
    <t>잡지출</t>
  </si>
  <si>
    <t>예비비</t>
    <phoneticPr fontId="2" type="noConversion"/>
  </si>
  <si>
    <t>과년도지출</t>
    <phoneticPr fontId="2" type="noConversion"/>
  </si>
  <si>
    <t>부채상환금</t>
    <phoneticPr fontId="2" type="noConversion"/>
  </si>
  <si>
    <t>2014년 세입. 세출 예산서</t>
    <phoneticPr fontId="2" type="noConversion"/>
  </si>
  <si>
    <t>2013년</t>
    <phoneticPr fontId="2" type="noConversion"/>
  </si>
  <si>
    <t>2014년</t>
    <phoneticPr fontId="2" type="noConversion"/>
  </si>
  <si>
    <t>재산
조성비</t>
    <phoneticPr fontId="2" type="noConversion"/>
  </si>
  <si>
    <t xml:space="preserve"> (시설명 : 청음공방)</t>
    <phoneticPr fontId="8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</si>
</sst>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>
      <alignment vertical="center"/>
    </xf>
    <xf numFmtId="41" fontId="0" fillId="0" borderId="5" xfId="1" applyFont="1" applyBorder="1">
      <alignment vertical="center"/>
    </xf>
    <xf numFmtId="41" fontId="0" fillId="0" borderId="2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41" fontId="0" fillId="0" borderId="5" xfId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26"/>
  <sheetViews>
    <sheetView tabSelected="1" workbookViewId="0">
      <selection activeCell="S10" sqref="S10"/>
    </sheetView>
  </sheetViews>
  <sheetFormatPr defaultRowHeight="16.5"/>
  <cols>
    <col min="1" max="1" width="8.25" customWidth="1"/>
    <col min="2" max="2" width="17" customWidth="1"/>
    <col min="3" max="5" width="11" customWidth="1"/>
    <col min="6" max="6" width="5.5" customWidth="1"/>
    <col min="7" max="7" width="7.5" customWidth="1"/>
    <col min="8" max="8" width="14.875" customWidth="1"/>
    <col min="9" max="9" width="11.125" customWidth="1"/>
    <col min="10" max="13" width="11" customWidth="1"/>
    <col min="14" max="14" width="6.125" customWidth="1"/>
    <col min="16" max="16" width="13.125" bestFit="1" customWidth="1"/>
    <col min="17" max="18" width="10.875" bestFit="1" customWidth="1"/>
    <col min="19" max="20" width="11.875" bestFit="1" customWidth="1"/>
    <col min="21" max="21" width="11.875" customWidth="1"/>
    <col min="22" max="23" width="13" bestFit="1" customWidth="1"/>
    <col min="24" max="24" width="10.875" bestFit="1" customWidth="1"/>
  </cols>
  <sheetData>
    <row r="2" spans="1:22" ht="33" customHeight="1"/>
    <row r="3" spans="1:22" ht="30.75" customHeight="1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22">
      <c r="A4" s="38" t="s">
        <v>38</v>
      </c>
      <c r="B4" s="38"/>
      <c r="C4" s="3"/>
      <c r="D4" s="3"/>
      <c r="E4" s="3"/>
      <c r="F4" s="3"/>
      <c r="I4" s="4"/>
      <c r="J4" s="4"/>
      <c r="K4" s="3"/>
      <c r="L4" s="3"/>
      <c r="M4" s="23" t="s">
        <v>0</v>
      </c>
      <c r="N4" s="23"/>
    </row>
    <row r="5" spans="1:22" ht="6.75" customHeight="1" thickBot="1">
      <c r="C5" s="3"/>
      <c r="D5" s="3"/>
      <c r="E5" s="3"/>
      <c r="F5" s="3"/>
      <c r="I5" s="4"/>
      <c r="J5" s="4"/>
      <c r="K5" s="3"/>
      <c r="L5" s="3"/>
      <c r="M5" s="15"/>
      <c r="N5" s="15"/>
    </row>
    <row r="6" spans="1:22" ht="24.95" customHeight="1">
      <c r="A6" s="25" t="s">
        <v>1</v>
      </c>
      <c r="B6" s="26"/>
      <c r="C6" s="26" t="s">
        <v>35</v>
      </c>
      <c r="D6" s="26" t="s">
        <v>36</v>
      </c>
      <c r="E6" s="27" t="s">
        <v>2</v>
      </c>
      <c r="F6" s="28"/>
      <c r="G6" s="26" t="s">
        <v>1</v>
      </c>
      <c r="H6" s="26"/>
      <c r="I6" s="29" t="s">
        <v>35</v>
      </c>
      <c r="J6" s="26" t="s">
        <v>36</v>
      </c>
      <c r="K6" s="26"/>
      <c r="L6" s="26"/>
      <c r="M6" s="27" t="s">
        <v>2</v>
      </c>
      <c r="N6" s="30"/>
    </row>
    <row r="7" spans="1:22" ht="24.95" customHeight="1" thickBot="1">
      <c r="A7" s="31"/>
      <c r="B7" s="32"/>
      <c r="C7" s="32"/>
      <c r="D7" s="32"/>
      <c r="E7" s="33" t="s">
        <v>3</v>
      </c>
      <c r="F7" s="34" t="s">
        <v>4</v>
      </c>
      <c r="G7" s="32"/>
      <c r="H7" s="32"/>
      <c r="I7" s="35"/>
      <c r="J7" s="36" t="s">
        <v>5</v>
      </c>
      <c r="K7" s="33" t="s">
        <v>6</v>
      </c>
      <c r="L7" s="33" t="s">
        <v>7</v>
      </c>
      <c r="M7" s="33" t="s">
        <v>3</v>
      </c>
      <c r="N7" s="37" t="s">
        <v>4</v>
      </c>
    </row>
    <row r="8" spans="1:22" ht="24.95" customHeight="1">
      <c r="A8" s="20" t="s">
        <v>8</v>
      </c>
      <c r="B8" s="20"/>
      <c r="C8" s="7">
        <f>C9+C13</f>
        <v>6959345</v>
      </c>
      <c r="D8" s="7">
        <f>D9+D13</f>
        <v>7332146</v>
      </c>
      <c r="E8" s="7">
        <f>D8-C8</f>
        <v>372801</v>
      </c>
      <c r="F8" s="7">
        <f>E8/C8*100</f>
        <v>5.3568403348303608</v>
      </c>
      <c r="G8" s="20" t="s">
        <v>8</v>
      </c>
      <c r="H8" s="20"/>
      <c r="I8" s="7">
        <f>I9+I13+I17+I20+I21+I22+I23</f>
        <v>6959345</v>
      </c>
      <c r="J8" s="7">
        <f>J9+J13+J17+J20+J21+J22+J23-1</f>
        <v>7332146</v>
      </c>
      <c r="K8" s="7">
        <f>K9+K13+K17+K22</f>
        <v>560887</v>
      </c>
      <c r="L8" s="7">
        <f>L9+L13+L17+L20+L21+L22+L23-1</f>
        <v>6771259</v>
      </c>
      <c r="M8" s="7">
        <f>J8-I8</f>
        <v>372801</v>
      </c>
      <c r="N8" s="24">
        <f>M8/I8*100</f>
        <v>5.3568403348303608</v>
      </c>
    </row>
    <row r="9" spans="1:22" ht="24.95" customHeight="1">
      <c r="A9" s="18" t="s">
        <v>6</v>
      </c>
      <c r="B9" s="5" t="s">
        <v>9</v>
      </c>
      <c r="C9" s="6">
        <f>SUM(C10:C12)</f>
        <v>827532</v>
      </c>
      <c r="D9" s="6">
        <f>SUM(D10:D12)-1</f>
        <v>560887</v>
      </c>
      <c r="E9" s="6">
        <f t="shared" ref="E9:E10" si="0">D9-C9</f>
        <v>-266645</v>
      </c>
      <c r="F9" s="6">
        <f t="shared" ref="F9:F10" si="1">E9/C9*100</f>
        <v>-32.2217146889788</v>
      </c>
      <c r="G9" s="18" t="s">
        <v>10</v>
      </c>
      <c r="H9" s="5" t="s">
        <v>11</v>
      </c>
      <c r="I9" s="6">
        <f>I10+I11+I12</f>
        <v>1605796</v>
      </c>
      <c r="J9" s="6">
        <f>SUM(K9:L9)</f>
        <v>1684303</v>
      </c>
      <c r="K9" s="6">
        <f>SUM(K10:K12)</f>
        <v>543208</v>
      </c>
      <c r="L9" s="6">
        <f>SUM(L10:L12)-1</f>
        <v>1141095</v>
      </c>
      <c r="M9" s="7">
        <f t="shared" ref="M9:M14" si="2">J9-I9</f>
        <v>78507</v>
      </c>
      <c r="N9" s="8">
        <f t="shared" ref="N9:N16" si="3">M9/I9*100</f>
        <v>4.8889771801648534</v>
      </c>
    </row>
    <row r="10" spans="1:22" ht="24.95" customHeight="1">
      <c r="A10" s="19"/>
      <c r="B10" s="5" t="s">
        <v>12</v>
      </c>
      <c r="C10" s="6">
        <f>65733+892+17981+369302+2084+41955</f>
        <v>497947</v>
      </c>
      <c r="D10" s="6">
        <f>39542+4105+8707+49345+6157+409794</f>
        <v>517650</v>
      </c>
      <c r="E10" s="6">
        <f t="shared" si="0"/>
        <v>19703</v>
      </c>
      <c r="F10" s="6">
        <f t="shared" si="1"/>
        <v>3.9568468130142365</v>
      </c>
      <c r="G10" s="19"/>
      <c r="H10" s="5" t="s">
        <v>13</v>
      </c>
      <c r="I10" s="6">
        <v>1378668</v>
      </c>
      <c r="J10" s="6">
        <f t="shared" ref="J10:J14" si="4">SUM(K10:L10)</f>
        <v>1374972</v>
      </c>
      <c r="K10" s="6">
        <v>481262</v>
      </c>
      <c r="L10" s="6">
        <v>893710</v>
      </c>
      <c r="M10" s="7">
        <f t="shared" si="2"/>
        <v>-3696</v>
      </c>
      <c r="N10" s="8">
        <f t="shared" si="3"/>
        <v>-0.26808484711330066</v>
      </c>
    </row>
    <row r="11" spans="1:22" ht="24.95" customHeight="1">
      <c r="A11" s="19"/>
      <c r="B11" s="5" t="s">
        <v>15</v>
      </c>
      <c r="C11" s="6">
        <f>23500+7000+48400+123750+123750</f>
        <v>326400</v>
      </c>
      <c r="D11" s="6">
        <f>3500+15488+23232</f>
        <v>42220</v>
      </c>
      <c r="E11" s="6">
        <f>D11-C11</f>
        <v>-284180</v>
      </c>
      <c r="F11" s="6">
        <f t="shared" ref="F11:F19" si="5">E11/C11*100</f>
        <v>-87.064950980392155</v>
      </c>
      <c r="G11" s="19"/>
      <c r="H11" s="5" t="s">
        <v>14</v>
      </c>
      <c r="I11" s="6">
        <v>4900</v>
      </c>
      <c r="J11" s="6">
        <f t="shared" si="4"/>
        <v>7600</v>
      </c>
      <c r="K11" s="6">
        <v>0</v>
      </c>
      <c r="L11" s="6">
        <v>7600</v>
      </c>
      <c r="M11" s="7">
        <f t="shared" si="2"/>
        <v>2700</v>
      </c>
      <c r="N11" s="8">
        <f t="shared" si="3"/>
        <v>55.102040816326522</v>
      </c>
    </row>
    <row r="12" spans="1:22" ht="24.95" customHeight="1">
      <c r="A12" s="20"/>
      <c r="B12" s="5" t="s">
        <v>17</v>
      </c>
      <c r="C12" s="6">
        <v>3185</v>
      </c>
      <c r="D12" s="6">
        <v>1018</v>
      </c>
      <c r="E12" s="6">
        <f>D12-C12</f>
        <v>-2167</v>
      </c>
      <c r="F12" s="6">
        <f t="shared" si="5"/>
        <v>-68.037676609105176</v>
      </c>
      <c r="G12" s="20"/>
      <c r="H12" s="5" t="s">
        <v>16</v>
      </c>
      <c r="I12" s="6">
        <v>222228</v>
      </c>
      <c r="J12" s="6">
        <f t="shared" si="4"/>
        <v>301732</v>
      </c>
      <c r="K12" s="6">
        <v>61946</v>
      </c>
      <c r="L12" s="6">
        <v>239786</v>
      </c>
      <c r="M12" s="7">
        <f t="shared" si="2"/>
        <v>79504</v>
      </c>
      <c r="N12" s="8">
        <f t="shared" si="3"/>
        <v>35.77586982738449</v>
      </c>
    </row>
    <row r="13" spans="1:22" ht="24.95" customHeight="1">
      <c r="A13" s="18" t="s">
        <v>7</v>
      </c>
      <c r="B13" s="5" t="s">
        <v>11</v>
      </c>
      <c r="C13" s="6">
        <f>SUM(C14:C20)</f>
        <v>6131813</v>
      </c>
      <c r="D13" s="6">
        <f>SUM(D14:D20)</f>
        <v>6771259</v>
      </c>
      <c r="E13" s="6">
        <f t="shared" ref="E13" si="6">D13-C13</f>
        <v>639446</v>
      </c>
      <c r="F13" s="6">
        <f t="shared" si="5"/>
        <v>10.428334980208954</v>
      </c>
      <c r="G13" s="21" t="s">
        <v>37</v>
      </c>
      <c r="H13" s="5" t="s">
        <v>11</v>
      </c>
      <c r="I13" s="6">
        <f>SUM(I14:I16)</f>
        <v>324800</v>
      </c>
      <c r="J13" s="6">
        <f t="shared" si="4"/>
        <v>48500</v>
      </c>
      <c r="K13" s="6">
        <f>SUM(K14:K16)</f>
        <v>3500</v>
      </c>
      <c r="L13" s="6">
        <f>SUM(L14:L16)</f>
        <v>45000</v>
      </c>
      <c r="M13" s="7">
        <f t="shared" si="2"/>
        <v>-276300</v>
      </c>
      <c r="N13" s="8">
        <f t="shared" si="3"/>
        <v>-85.067733990147786</v>
      </c>
    </row>
    <row r="14" spans="1:22" ht="24.95" customHeight="1">
      <c r="A14" s="19"/>
      <c r="B14" s="5" t="s">
        <v>19</v>
      </c>
      <c r="C14" s="6">
        <v>10809</v>
      </c>
      <c r="D14" s="6">
        <v>7200</v>
      </c>
      <c r="E14" s="6">
        <f t="shared" ref="E14:E20" si="7">D14-C14</f>
        <v>-3609</v>
      </c>
      <c r="F14" s="6">
        <f t="shared" si="5"/>
        <v>-33.388842631140712</v>
      </c>
      <c r="G14" s="19"/>
      <c r="H14" s="5" t="s">
        <v>18</v>
      </c>
      <c r="I14" s="6">
        <v>34000</v>
      </c>
      <c r="J14" s="6">
        <f t="shared" si="4"/>
        <v>20000</v>
      </c>
      <c r="K14" s="6"/>
      <c r="L14" s="6">
        <v>20000</v>
      </c>
      <c r="M14" s="7">
        <f t="shared" si="2"/>
        <v>-14000</v>
      </c>
      <c r="N14" s="8">
        <f t="shared" si="3"/>
        <v>-41.17647058823529</v>
      </c>
    </row>
    <row r="15" spans="1:22" ht="24.95" customHeight="1">
      <c r="A15" s="19"/>
      <c r="B15" s="5" t="s">
        <v>20</v>
      </c>
      <c r="C15" s="6">
        <v>5562590</v>
      </c>
      <c r="D15" s="6">
        <v>5987300</v>
      </c>
      <c r="E15" s="6">
        <f t="shared" si="7"/>
        <v>424710</v>
      </c>
      <c r="F15" s="6">
        <f t="shared" si="5"/>
        <v>7.6351124206529688</v>
      </c>
      <c r="G15" s="19"/>
      <c r="H15" s="5" t="s">
        <v>21</v>
      </c>
      <c r="I15" s="6">
        <v>279800</v>
      </c>
      <c r="J15" s="6">
        <f t="shared" ref="J15:J23" si="8">SUM(K15:L15)</f>
        <v>13500</v>
      </c>
      <c r="K15" s="6">
        <v>3500</v>
      </c>
      <c r="L15" s="6">
        <v>10000</v>
      </c>
      <c r="M15" s="7">
        <f t="shared" ref="M15:M23" si="9">J15-I15</f>
        <v>-266300</v>
      </c>
      <c r="N15" s="8">
        <f t="shared" si="3"/>
        <v>-95.175125089349535</v>
      </c>
      <c r="P15" s="1"/>
      <c r="Q15" s="1"/>
      <c r="R15" s="1"/>
      <c r="S15" s="1"/>
      <c r="T15" s="1"/>
      <c r="U15" s="1"/>
      <c r="V15" s="1"/>
    </row>
    <row r="16" spans="1:22" ht="24.95" customHeight="1">
      <c r="A16" s="19"/>
      <c r="B16" s="5" t="s">
        <v>22</v>
      </c>
      <c r="C16" s="6">
        <v>100000</v>
      </c>
      <c r="D16" s="6">
        <v>80000</v>
      </c>
      <c r="E16" s="6">
        <f t="shared" si="7"/>
        <v>-20000</v>
      </c>
      <c r="F16" s="6">
        <f t="shared" si="5"/>
        <v>-20</v>
      </c>
      <c r="G16" s="20"/>
      <c r="H16" s="5" t="s">
        <v>23</v>
      </c>
      <c r="I16" s="6">
        <v>11000</v>
      </c>
      <c r="J16" s="6">
        <f t="shared" si="8"/>
        <v>15000</v>
      </c>
      <c r="K16" s="6"/>
      <c r="L16" s="6">
        <v>15000</v>
      </c>
      <c r="M16" s="7">
        <f t="shared" si="9"/>
        <v>4000</v>
      </c>
      <c r="N16" s="8">
        <f t="shared" si="3"/>
        <v>36.363636363636367</v>
      </c>
      <c r="P16" s="1"/>
      <c r="Q16" s="1"/>
      <c r="R16" s="1"/>
      <c r="S16" s="1"/>
      <c r="T16" s="1"/>
      <c r="U16" s="1"/>
      <c r="V16" s="1"/>
    </row>
    <row r="17" spans="1:24" ht="24.95" customHeight="1">
      <c r="A17" s="19"/>
      <c r="B17" s="5" t="s">
        <v>24</v>
      </c>
      <c r="C17" s="6">
        <f>263384-3185</f>
        <v>260199</v>
      </c>
      <c r="D17" s="6">
        <f>395089-1018</f>
        <v>394071</v>
      </c>
      <c r="E17" s="6">
        <f t="shared" si="7"/>
        <v>133872</v>
      </c>
      <c r="F17" s="6">
        <f t="shared" si="5"/>
        <v>51.44985184416543</v>
      </c>
      <c r="G17" s="18" t="s">
        <v>25</v>
      </c>
      <c r="H17" s="9" t="s">
        <v>11</v>
      </c>
      <c r="I17" s="6">
        <f>I18+I19</f>
        <v>4673880</v>
      </c>
      <c r="J17" s="6">
        <f t="shared" si="8"/>
        <v>5326313</v>
      </c>
      <c r="K17" s="6">
        <f>SUM(K18:K19)</f>
        <v>13161</v>
      </c>
      <c r="L17" s="6">
        <f t="shared" ref="L17" si="10">SUM(L18:L19)</f>
        <v>5313152</v>
      </c>
      <c r="M17" s="7">
        <f t="shared" si="9"/>
        <v>652433</v>
      </c>
      <c r="N17" s="8">
        <f t="shared" ref="N17:N22" si="11">M17/I17*100</f>
        <v>13.959130315711999</v>
      </c>
      <c r="P17" s="1"/>
      <c r="Q17" s="1"/>
      <c r="R17" s="1"/>
      <c r="S17" s="1"/>
      <c r="T17" s="1"/>
      <c r="U17" s="1"/>
    </row>
    <row r="18" spans="1:24" ht="24.95" customHeight="1">
      <c r="A18" s="19"/>
      <c r="B18" s="5" t="s">
        <v>26</v>
      </c>
      <c r="C18" s="6">
        <v>12075</v>
      </c>
      <c r="D18" s="6">
        <v>4990</v>
      </c>
      <c r="E18" s="6">
        <f t="shared" si="7"/>
        <v>-7085</v>
      </c>
      <c r="F18" s="6">
        <f t="shared" si="5"/>
        <v>-58.674948240165634</v>
      </c>
      <c r="G18" s="19"/>
      <c r="H18" s="9" t="s">
        <v>16</v>
      </c>
      <c r="I18" s="6">
        <v>147708</v>
      </c>
      <c r="J18" s="6">
        <f t="shared" si="8"/>
        <v>208313</v>
      </c>
      <c r="K18" s="6">
        <f>10263+2000+898</f>
        <v>13161</v>
      </c>
      <c r="L18" s="6">
        <f>4250+1000+4000+185902</f>
        <v>195152</v>
      </c>
      <c r="M18" s="7">
        <f t="shared" si="9"/>
        <v>60605</v>
      </c>
      <c r="N18" s="8">
        <f t="shared" si="11"/>
        <v>41.030275949846995</v>
      </c>
      <c r="P18" s="1"/>
      <c r="Q18" s="1"/>
      <c r="R18" s="1"/>
      <c r="S18" s="1"/>
      <c r="T18" s="1"/>
      <c r="U18" s="1"/>
      <c r="V18" s="1"/>
      <c r="W18" s="2"/>
    </row>
    <row r="19" spans="1:24" ht="24.95" customHeight="1">
      <c r="A19" s="19"/>
      <c r="B19" s="5" t="s">
        <v>27</v>
      </c>
      <c r="C19" s="6">
        <v>184130</v>
      </c>
      <c r="D19" s="6">
        <v>297698</v>
      </c>
      <c r="E19" s="6">
        <f t="shared" si="7"/>
        <v>113568</v>
      </c>
      <c r="F19" s="6">
        <f t="shared" si="5"/>
        <v>61.67816216803346</v>
      </c>
      <c r="G19" s="20"/>
      <c r="H19" s="9" t="s">
        <v>28</v>
      </c>
      <c r="I19" s="6">
        <f>1662960+2631600+231612</f>
        <v>4526172</v>
      </c>
      <c r="J19" s="6">
        <f t="shared" si="8"/>
        <v>5118000</v>
      </c>
      <c r="K19" s="6"/>
      <c r="L19" s="6">
        <f>3570000+1152000+396000</f>
        <v>5118000</v>
      </c>
      <c r="M19" s="7">
        <f t="shared" si="9"/>
        <v>591828</v>
      </c>
      <c r="N19" s="8">
        <f t="shared" si="11"/>
        <v>13.075685148509603</v>
      </c>
      <c r="V19" s="2"/>
      <c r="X19" s="2"/>
    </row>
    <row r="20" spans="1:24" ht="24.95" customHeight="1">
      <c r="A20" s="20"/>
      <c r="B20" s="5" t="s">
        <v>29</v>
      </c>
      <c r="C20" s="6">
        <v>2010</v>
      </c>
      <c r="D20" s="6"/>
      <c r="E20" s="6">
        <f t="shared" si="7"/>
        <v>-2010</v>
      </c>
      <c r="F20" s="6">
        <v>100</v>
      </c>
      <c r="G20" s="16" t="s">
        <v>30</v>
      </c>
      <c r="H20" s="17"/>
      <c r="I20" s="6">
        <v>30000</v>
      </c>
      <c r="J20" s="6">
        <f t="shared" si="8"/>
        <v>50000</v>
      </c>
      <c r="K20" s="6"/>
      <c r="L20" s="6">
        <v>50000</v>
      </c>
      <c r="M20" s="7">
        <f t="shared" si="9"/>
        <v>20000</v>
      </c>
      <c r="N20" s="8">
        <f t="shared" si="11"/>
        <v>66.666666666666657</v>
      </c>
      <c r="V20" s="2"/>
    </row>
    <row r="21" spans="1:24" ht="24.95" customHeight="1">
      <c r="A21" s="14"/>
      <c r="B21" s="12"/>
      <c r="G21" s="16" t="s">
        <v>31</v>
      </c>
      <c r="H21" s="17"/>
      <c r="I21" s="6">
        <v>54134</v>
      </c>
      <c r="J21" s="6">
        <f t="shared" si="8"/>
        <v>52523</v>
      </c>
      <c r="K21" s="6"/>
      <c r="L21" s="6">
        <v>52523</v>
      </c>
      <c r="M21" s="7">
        <f t="shared" si="9"/>
        <v>-1611</v>
      </c>
      <c r="N21" s="8">
        <f t="shared" si="11"/>
        <v>-2.9759485720619203</v>
      </c>
    </row>
    <row r="22" spans="1:24" ht="24.95" customHeight="1">
      <c r="G22" s="16" t="s">
        <v>32</v>
      </c>
      <c r="H22" s="17"/>
      <c r="I22" s="6">
        <v>268725</v>
      </c>
      <c r="J22" s="6">
        <f t="shared" si="8"/>
        <v>170508</v>
      </c>
      <c r="K22" s="6">
        <v>1018</v>
      </c>
      <c r="L22" s="6">
        <v>169490</v>
      </c>
      <c r="M22" s="7">
        <f t="shared" si="9"/>
        <v>-98217</v>
      </c>
      <c r="N22" s="8">
        <f t="shared" si="11"/>
        <v>-36.549260396315937</v>
      </c>
    </row>
    <row r="23" spans="1:24" ht="24.95" customHeight="1">
      <c r="A23" s="10"/>
      <c r="B23" s="10"/>
      <c r="C23" s="10"/>
      <c r="D23" s="10"/>
      <c r="E23" s="10"/>
      <c r="F23" s="11"/>
      <c r="G23" s="16" t="s">
        <v>33</v>
      </c>
      <c r="H23" s="17"/>
      <c r="I23" s="6">
        <v>2010</v>
      </c>
      <c r="J23" s="6">
        <f t="shared" si="8"/>
        <v>0</v>
      </c>
      <c r="K23" s="6"/>
      <c r="L23" s="6">
        <v>0</v>
      </c>
      <c r="M23" s="7">
        <f t="shared" si="9"/>
        <v>-2010</v>
      </c>
      <c r="N23" s="8">
        <v>100</v>
      </c>
    </row>
    <row r="24" spans="1:24" ht="24.95" customHeight="1">
      <c r="A24" s="10"/>
      <c r="B24" s="10"/>
      <c r="C24" s="10"/>
      <c r="D24" s="10"/>
      <c r="E24" s="10"/>
      <c r="F24" s="10"/>
      <c r="G24" s="12"/>
    </row>
    <row r="25" spans="1:24" ht="24.95" customHeight="1">
      <c r="A25" s="10"/>
      <c r="B25" s="10"/>
      <c r="C25" s="10"/>
      <c r="D25" s="10"/>
      <c r="E25" s="10"/>
      <c r="F25" s="10"/>
      <c r="G25" s="13"/>
    </row>
    <row r="26" spans="1:24" ht="24.95" customHeight="1">
      <c r="A26" s="10"/>
      <c r="B26" s="10"/>
      <c r="C26" s="10"/>
      <c r="D26" s="10"/>
      <c r="E26" s="10"/>
      <c r="F26" s="10"/>
      <c r="G26" s="13"/>
    </row>
  </sheetData>
  <mergeCells count="22">
    <mergeCell ref="A3:M3"/>
    <mergeCell ref="M4:N4"/>
    <mergeCell ref="A6:B7"/>
    <mergeCell ref="C6:C7"/>
    <mergeCell ref="D6:D7"/>
    <mergeCell ref="E6:F6"/>
    <mergeCell ref="G6:H7"/>
    <mergeCell ref="I6:I7"/>
    <mergeCell ref="J6:L6"/>
    <mergeCell ref="M6:N6"/>
    <mergeCell ref="A4:B4"/>
    <mergeCell ref="G22:H22"/>
    <mergeCell ref="G23:H23"/>
    <mergeCell ref="A8:B8"/>
    <mergeCell ref="G8:H8"/>
    <mergeCell ref="G9:G12"/>
    <mergeCell ref="G20:H20"/>
    <mergeCell ref="G21:H21"/>
    <mergeCell ref="A13:A20"/>
    <mergeCell ref="A9:A12"/>
    <mergeCell ref="G13:G16"/>
    <mergeCell ref="G17:G19"/>
  </mergeCells>
  <phoneticPr fontId="2" type="noConversion"/>
  <pageMargins left="0.32" right="0.3" top="0.38" bottom="0.34" header="0.53" footer="0.31496062992125984"/>
  <pageSetup paperSize="9" scale="8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세입세출예산서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2014-01-12T23:22:24Z</cp:lastPrinted>
  <dcterms:created xsi:type="dcterms:W3CDTF">2011-07-15T01:22:17Z</dcterms:created>
  <dcterms:modified xsi:type="dcterms:W3CDTF">2014-02-25T06:57:10Z</dcterms:modified>
</cp:coreProperties>
</file>